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alculators" sheetId="2" state="visible" r:id="rId2"/>
    <sheet xmlns:r="http://schemas.openxmlformats.org/officeDocument/2006/relationships" name="Signals log" sheetId="3" state="visible" r:id="rId3"/>
    <sheet xmlns:r="http://schemas.openxmlformats.org/officeDocument/2006/relationships" name="My assets and keyword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##"/>
    <numFmt numFmtId="165" formatCode="0&quot; days&quot;"/>
    <numFmt numFmtId="166" formatCode="yyyy-mm-dd"/>
    <numFmt numFmtId="167" formatCode="0.00&quot;%&quot;"/>
  </numFmts>
  <fonts count="6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color rgb="00FFFFFF"/>
    </font>
    <font>
      <i val="1"/>
      <color rgb="00888888"/>
    </font>
    <font>
      <b val="1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7D6"/>
      </patternFill>
    </fill>
    <fill>
      <patternFill patternType="solid">
        <fgColor rgb="00E3F2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0" applyAlignment="1" pivotButton="0" quotePrefix="0" xfId="0">
      <alignment wrapText="1"/>
    </xf>
    <xf numFmtId="4" fontId="0" fillId="3" borderId="0" pivotButton="0" quotePrefix="0" xfId="0"/>
    <xf numFmtId="0" fontId="4" fillId="0" borderId="0" pivotButton="0" quotePrefix="0" xfId="0"/>
    <xf numFmtId="10" fontId="0" fillId="3" borderId="0" pivotButton="0" quotePrefix="0" xfId="0"/>
    <xf numFmtId="0" fontId="5" fillId="0" borderId="0" pivotButton="0" quotePrefix="0" xfId="0"/>
    <xf numFmtId="4" fontId="5" fillId="4" borderId="0" pivotButton="0" quotePrefix="0" xfId="0"/>
    <xf numFmtId="164" fontId="0" fillId="3" borderId="0" pivotButton="0" quotePrefix="0" xfId="0"/>
    <xf numFmtId="165" fontId="5" fillId="4" borderId="0" pivotButton="0" quotePrefix="0" xfId="0"/>
    <xf numFmtId="166" fontId="0" fillId="3" borderId="0" pivotButton="0" quotePrefix="0" xfId="0"/>
    <xf numFmtId="49" fontId="5" fillId="4" borderId="0" pivotButton="0" quotePrefix="0" xfId="0"/>
    <xf numFmtId="167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DeskOS · Customs, freight and IP desk · workbook</t>
        </is>
      </c>
    </row>
    <row r="2">
      <c r="A2" s="2" t="inlineStr"/>
    </row>
    <row r="3">
      <c r="A3" s="2" t="inlineStr">
        <is>
          <t>What this is: ten working calculators for your trade, plus a signals log and an assets list.</t>
        </is>
      </c>
    </row>
    <row r="4">
      <c r="A4" s="2" t="inlineStr">
        <is>
          <t>Yellow cells are inputs: type over them. Green cells are results and update automatically.</t>
        </is>
      </c>
    </row>
    <row r="5">
      <c r="A5" s="2" t="inlineStr">
        <is>
          <t>Percentages are entered as percentages (15% not 0.15). Dates use your spreadsheet's date format.</t>
        </is>
      </c>
    </row>
    <row r="6">
      <c r="A6" s="2" t="inlineStr">
        <is>
          <t>The same calculators run in your DeskOS web desk.</t>
        </is>
      </c>
    </row>
    <row r="7">
      <c r="A7" s="2" t="inlineStr"/>
    </row>
    <row r="8">
      <c r="A8" s="2" t="inlineStr">
        <is>
          <t>Honest limits: these are planning estimates using the formula shown next to each result.</t>
        </is>
      </c>
    </row>
    <row r="9">
      <c r="A9" s="2" t="inlineStr">
        <is>
          <t>Check rates, rules and contract terms for your own jurisdiction before relying on a figure.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70" customWidth="1" min="3" max="3"/>
  </cols>
  <sheetData>
    <row r="1">
      <c r="A1" s="3" t="inlineStr">
        <is>
          <t>C01 · Landed duty, excise and VAT</t>
        </is>
      </c>
      <c r="B1" s="4" t="n"/>
      <c r="C1" s="4" t="n"/>
    </row>
    <row r="2">
      <c r="A2" s="5" t="inlineStr">
        <is>
          <t>Taxes payable on top of the CIF value when each tax is charged on the value including the previous ones.</t>
        </is>
      </c>
    </row>
    <row r="3">
      <c r="A3" t="inlineStr">
        <is>
          <t>CIF value</t>
        </is>
      </c>
      <c r="B3" s="6" t="n">
        <v>10000</v>
      </c>
      <c r="C3" s="7" t="inlineStr">
        <is>
          <t>amount</t>
        </is>
      </c>
    </row>
    <row r="4">
      <c r="A4" t="inlineStr">
        <is>
          <t>Duty rate</t>
        </is>
      </c>
      <c r="B4" s="8" t="n">
        <v>0.1</v>
      </c>
      <c r="C4" s="7" t="inlineStr">
        <is>
          <t>percent</t>
        </is>
      </c>
    </row>
    <row r="5">
      <c r="A5" t="inlineStr">
        <is>
          <t>Excise rate</t>
        </is>
      </c>
      <c r="B5" s="8" t="n">
        <v>0</v>
      </c>
      <c r="C5" s="7" t="inlineStr">
        <is>
          <t>percent</t>
        </is>
      </c>
    </row>
    <row r="6">
      <c r="A6" t="inlineStr">
        <is>
          <t>VAT rate</t>
        </is>
      </c>
      <c r="B6" s="8" t="n">
        <v>0.15</v>
      </c>
      <c r="C6" s="7" t="inlineStr">
        <is>
          <t>percent</t>
        </is>
      </c>
    </row>
    <row r="7">
      <c r="A7" s="9" t="inlineStr">
        <is>
          <t>Total taxes on top of CIF</t>
        </is>
      </c>
      <c r="B7" s="10">
        <f>ROUND($B$3*(1+$B$4)*(1+$B$5)*(1+$B$6)-$B$3,2)</f>
        <v/>
      </c>
      <c r="C7" s="7" t="inlineStr">
        <is>
          <t>formula: round(cif*(1+duty)*(1+excise)*(1+vat)-cif, 2)</t>
        </is>
      </c>
    </row>
    <row r="8">
      <c r="A8" s="9" t="inlineStr">
        <is>
          <t>Landed value (CIF + taxes)</t>
        </is>
      </c>
      <c r="B8" s="10">
        <f>ROUND($B$3*(1+$B$4)*(1+$B$5)*(1+$B$6),2)</f>
        <v/>
      </c>
      <c r="C8" s="7" t="inlineStr">
        <is>
          <t>formula: round(cif*(1+duty)*(1+excise)*(1+vat), 2)</t>
        </is>
      </c>
    </row>
    <row r="10">
      <c r="A10" s="3" t="inlineStr">
        <is>
          <t>C02 · Demurrage and storage exposure</t>
        </is>
      </c>
      <c r="B10" s="4" t="n"/>
      <c r="C10" s="4" t="n"/>
    </row>
    <row r="11">
      <c r="A11" s="5" t="inlineStr">
        <is>
          <t>Charges after the free days, with a lower daily rate up to day 14 and a higher one after it.</t>
        </is>
      </c>
    </row>
    <row r="12">
      <c r="A12" t="inlineStr">
        <is>
          <t>Days at port</t>
        </is>
      </c>
      <c r="B12" s="11" t="n">
        <v>18</v>
      </c>
      <c r="C12" s="7" t="inlineStr">
        <is>
          <t>days</t>
        </is>
      </c>
    </row>
    <row r="13">
      <c r="A13" t="inlineStr">
        <is>
          <t>Free days</t>
        </is>
      </c>
      <c r="B13" s="11" t="n">
        <v>7</v>
      </c>
      <c r="C13" s="7" t="inlineStr">
        <is>
          <t>days</t>
        </is>
      </c>
    </row>
    <row r="14">
      <c r="A14" t="inlineStr">
        <is>
          <t>Containers</t>
        </is>
      </c>
      <c r="B14" s="11" t="n">
        <v>2</v>
      </c>
      <c r="C14" s="7" t="inlineStr">
        <is>
          <t>number</t>
        </is>
      </c>
    </row>
    <row r="15">
      <c r="A15" t="inlineStr">
        <is>
          <t>Daily rate per container up to day 14</t>
        </is>
      </c>
      <c r="B15" s="6" t="n">
        <v>75</v>
      </c>
      <c r="C15" s="7" t="inlineStr">
        <is>
          <t>amount</t>
        </is>
      </c>
    </row>
    <row r="16">
      <c r="A16" t="inlineStr">
        <is>
          <t>Daily rate per container after day 14</t>
        </is>
      </c>
      <c r="B16" s="6" t="n">
        <v>150</v>
      </c>
      <c r="C16" s="7" t="inlineStr">
        <is>
          <t>amount</t>
        </is>
      </c>
    </row>
    <row r="17">
      <c r="A17" s="9" t="inlineStr">
        <is>
          <t>Chargeable days</t>
        </is>
      </c>
      <c r="B17" s="12">
        <f>MAX(0,$B$12-$B$13)</f>
        <v/>
      </c>
      <c r="C17" s="7" t="inlineStr">
        <is>
          <t>formula: max(0, dwell-free)</t>
        </is>
      </c>
    </row>
    <row r="18">
      <c r="A18" s="9" t="inlineStr">
        <is>
          <t>Total charges</t>
        </is>
      </c>
      <c r="B18" s="10">
        <f>ROUND($B$14*(MIN(MAX(0,$B$12-$B$13),MAX(0,14-$B$13))*$B$15+MAX(0,$B$12-MAX($B$13,14))*$B$16),2)</f>
        <v/>
      </c>
      <c r="C18" s="7" t="inlineStr">
        <is>
          <t>formula: round(containers*(min(max(0, dwell-free), max(0, 14-free))*rate1 + max(0, dwell-max(free, 14))*rate2), 2)</t>
        </is>
      </c>
    </row>
    <row r="20">
      <c r="A20" s="3" t="inlineStr">
        <is>
          <t>C03 · Opposition or protest deadline countdown</t>
        </is>
      </c>
      <c r="B20" s="4" t="n"/>
      <c r="C20" s="4" t="n"/>
    </row>
    <row r="21">
      <c r="A21" s="5" t="inlineStr">
        <is>
          <t>Days left in a statutory window that starts on a publication date.</t>
        </is>
      </c>
    </row>
    <row r="22">
      <c r="A22" t="inlineStr">
        <is>
          <t>Publication date</t>
        </is>
      </c>
      <c r="B22" s="13">
        <f>TODAY()-30</f>
        <v/>
      </c>
      <c r="C22" s="7" t="inlineStr">
        <is>
          <t>date</t>
        </is>
      </c>
    </row>
    <row r="23">
      <c r="A23" t="inlineStr">
        <is>
          <t>Window length (days)</t>
        </is>
      </c>
      <c r="B23" s="11" t="n">
        <v>60</v>
      </c>
      <c r="C23" s="7" t="inlineStr">
        <is>
          <t>days</t>
        </is>
      </c>
    </row>
    <row r="24">
      <c r="A24" s="9" t="inlineStr">
        <is>
          <t>Days left</t>
        </is>
      </c>
      <c r="B24" s="12">
        <f>$B$22+$B$23-TODAY()</f>
        <v/>
      </c>
      <c r="C24" s="7" t="inlineStr">
        <is>
          <t>formula: pub+window-today()</t>
        </is>
      </c>
    </row>
    <row r="25">
      <c r="A25" s="9" t="inlineStr">
        <is>
          <t>Status</t>
        </is>
      </c>
      <c r="B25" s="14">
        <f>IF($B$22+$B$23-TODAY()&lt;0,"Window closed",IF($B$22+$B$23-TODAY()&lt;=7,"Critical: 7 days or less","Open"))</f>
        <v/>
      </c>
      <c r="C25" s="7" t="inlineStr">
        <is>
          <t>formula: if(pub+window-today()&lt;0, "Window closed", if(pub+window-today()&lt;=7, "Critical: 7 days or less", "Open"))</t>
        </is>
      </c>
    </row>
    <row r="27">
      <c r="A27" s="3" t="inlineStr">
        <is>
          <t>C04 · HS reclassification back-duty</t>
        </is>
      </c>
      <c r="B27" s="4" t="n"/>
      <c r="C27" s="4" t="n"/>
    </row>
    <row r="28">
      <c r="A28" s="5" t="inlineStr">
        <is>
          <t>Extra duty and penalty if customs reassesses goods under a higher-rate tariff code.</t>
        </is>
      </c>
    </row>
    <row r="29">
      <c r="A29" t="inlineStr">
        <is>
          <t>Value of affected imports</t>
        </is>
      </c>
      <c r="B29" s="6" t="n">
        <v>250000</v>
      </c>
      <c r="C29" s="7" t="inlineStr">
        <is>
          <t>amount</t>
        </is>
      </c>
    </row>
    <row r="30">
      <c r="A30" t="inlineStr">
        <is>
          <t>Declared duty rate</t>
        </is>
      </c>
      <c r="B30" s="8" t="n">
        <v>0.05</v>
      </c>
      <c r="C30" s="7" t="inlineStr">
        <is>
          <t>percent</t>
        </is>
      </c>
    </row>
    <row r="31">
      <c r="A31" t="inlineStr">
        <is>
          <t>Assessed duty rate</t>
        </is>
      </c>
      <c r="B31" s="8" t="n">
        <v>0.15</v>
      </c>
      <c r="C31" s="7" t="inlineStr">
        <is>
          <t>percent</t>
        </is>
      </c>
    </row>
    <row r="32">
      <c r="A32" t="inlineStr">
        <is>
          <t>Penalty on the shortfall</t>
        </is>
      </c>
      <c r="B32" s="8" t="n">
        <v>0.2</v>
      </c>
      <c r="C32" s="7" t="inlineStr">
        <is>
          <t>percent</t>
        </is>
      </c>
    </row>
    <row r="33">
      <c r="A33" s="9" t="inlineStr">
        <is>
          <t>Back duty</t>
        </is>
      </c>
      <c r="B33" s="10">
        <f>ROUND($B$29*($B$31-$B$30),2)</f>
        <v/>
      </c>
      <c r="C33" s="7" t="inlineStr">
        <is>
          <t>formula: round(volume*(assessed-declared), 2)</t>
        </is>
      </c>
    </row>
    <row r="34">
      <c r="A34" s="9" t="inlineStr">
        <is>
          <t>Back duty plus penalty</t>
        </is>
      </c>
      <c r="B34" s="10">
        <f>ROUND($B$29*($B$31-$B$30)*(1+$B$32),2)</f>
        <v/>
      </c>
      <c r="C34" s="7" t="inlineStr">
        <is>
          <t>formula: round(volume*(assessed-declared)*(1+penalty), 2)</t>
        </is>
      </c>
    </row>
    <row r="36">
      <c r="A36" s="3" t="inlineStr">
        <is>
          <t>C05 · Bonded warehouse duty deferral value</t>
        </is>
      </c>
      <c r="B36" s="4" t="n"/>
      <c r="C36" s="4" t="n"/>
    </row>
    <row r="37">
      <c r="A37" s="5" t="inlineStr">
        <is>
          <t>What it is worth to pay duty later instead of at entry, at your cost of money.</t>
        </is>
      </c>
    </row>
    <row r="38">
      <c r="A38" t="inlineStr">
        <is>
          <t>Duty deferred</t>
        </is>
      </c>
      <c r="B38" s="6" t="n">
        <v>40000</v>
      </c>
      <c r="C38" s="7" t="inlineStr">
        <is>
          <t>amount</t>
        </is>
      </c>
    </row>
    <row r="39">
      <c r="A39" t="inlineStr">
        <is>
          <t>Annual cost of money</t>
        </is>
      </c>
      <c r="B39" s="8" t="n">
        <v>0.18</v>
      </c>
      <c r="C39" s="7" t="inlineStr">
        <is>
          <t>percent</t>
        </is>
      </c>
    </row>
    <row r="40">
      <c r="A40" t="inlineStr">
        <is>
          <t>Average days in bond</t>
        </is>
      </c>
      <c r="B40" s="11" t="n">
        <v>60</v>
      </c>
      <c r="C40" s="7" t="inlineStr">
        <is>
          <t>days</t>
        </is>
      </c>
    </row>
    <row r="41">
      <c r="A41" s="9" t="inlineStr">
        <is>
          <t>Value of the deferral</t>
        </is>
      </c>
      <c r="B41" s="10">
        <f>ROUND($B$38*$B$39/365*$B$40,2)</f>
        <v/>
      </c>
      <c r="C41" s="7" t="inlineStr">
        <is>
          <t>formula: round(principal*coc/365*days, 2)</t>
        </is>
      </c>
    </row>
    <row r="43">
      <c r="A43" s="3" t="inlineStr">
        <is>
          <t>C06 · Rules of origin: regional value content</t>
        </is>
      </c>
      <c r="B43" s="4" t="n"/>
      <c r="C43" s="4" t="n"/>
    </row>
    <row r="44">
      <c r="A44" s="5" t="inlineStr">
        <is>
          <t>Share of the export price that is not imported non-originating material.</t>
        </is>
      </c>
    </row>
    <row r="45">
      <c r="A45" t="inlineStr">
        <is>
          <t>FOB export price</t>
        </is>
      </c>
      <c r="B45" s="6" t="n">
        <v>100</v>
      </c>
      <c r="C45" s="7" t="inlineStr">
        <is>
          <t>amount</t>
        </is>
      </c>
    </row>
    <row r="46">
      <c r="A46" t="inlineStr">
        <is>
          <t>Non-originating materials</t>
        </is>
      </c>
      <c r="B46" s="6" t="n">
        <v>55</v>
      </c>
      <c r="C46" s="7" t="inlineStr">
        <is>
          <t>amount</t>
        </is>
      </c>
    </row>
    <row r="47">
      <c r="A47" t="inlineStr">
        <is>
          <t>Required RVC</t>
        </is>
      </c>
      <c r="B47" s="8" t="n">
        <v>0.4</v>
      </c>
      <c r="C47" s="7" t="inlineStr">
        <is>
          <t>percent</t>
        </is>
      </c>
    </row>
    <row r="48">
      <c r="A48" s="9" t="inlineStr">
        <is>
          <t>RVC</t>
        </is>
      </c>
      <c r="B48" s="15">
        <f>ROUND(($B$45-$B$46)/$B$45*100,2)</f>
        <v/>
      </c>
      <c r="C48" s="7" t="inlineStr">
        <is>
          <t>formula: round((fob-nom)/fob*100, 2)</t>
        </is>
      </c>
    </row>
    <row r="49">
      <c r="A49" s="9" t="inlineStr">
        <is>
          <t>Result</t>
        </is>
      </c>
      <c r="B49" s="14">
        <f>IF(($B$45-$B$46)/$B$45&gt;=$B$47,"Meets the threshold","Below the threshold")</f>
        <v/>
      </c>
      <c r="C49" s="7" t="inlineStr">
        <is>
          <t>formula: if((fob-nom)/fob&gt;=threshold, "Meets the threshold", "Below the threshold")</t>
        </is>
      </c>
    </row>
    <row r="51">
      <c r="A51" s="3" t="inlineStr">
        <is>
          <t>C07 · Reefer plug-in and spoilage buffer</t>
        </is>
      </c>
      <c r="B51" s="4" t="n"/>
      <c r="C51" s="4" t="n"/>
    </row>
    <row r="52">
      <c r="A52" s="5" t="inlineStr">
        <is>
          <t>Port power charges for refrigerated containers plus a reserve for spoilage risk.</t>
        </is>
      </c>
    </row>
    <row r="53">
      <c r="A53" t="inlineStr">
        <is>
          <t>Reefer days at port</t>
        </is>
      </c>
      <c r="B53" s="11" t="n">
        <v>5</v>
      </c>
      <c r="C53" s="7" t="inlineStr">
        <is>
          <t>days</t>
        </is>
      </c>
    </row>
    <row r="54">
      <c r="A54" t="inlineStr">
        <is>
          <t>Plug-in rate per day</t>
        </is>
      </c>
      <c r="B54" s="6" t="n">
        <v>60</v>
      </c>
      <c r="C54" s="7" t="inlineStr">
        <is>
          <t>amount</t>
        </is>
      </c>
    </row>
    <row r="55">
      <c r="A55" t="inlineStr">
        <is>
          <t>Cargo value</t>
        </is>
      </c>
      <c r="B55" s="6" t="n">
        <v>80000</v>
      </c>
      <c r="C55" s="7" t="inlineStr">
        <is>
          <t>amount</t>
        </is>
      </c>
    </row>
    <row r="56">
      <c r="A56" t="inlineStr">
        <is>
          <t>Spoilage risk</t>
        </is>
      </c>
      <c r="B56" s="8" t="n">
        <v>0.015</v>
      </c>
      <c r="C56" s="7" t="inlineStr">
        <is>
          <t>percent</t>
        </is>
      </c>
    </row>
    <row r="57">
      <c r="A57" s="9" t="inlineStr">
        <is>
          <t>Plug-in charges</t>
        </is>
      </c>
      <c r="B57" s="10">
        <f>$B$53*$B$54</f>
        <v/>
      </c>
      <c r="C57" s="7" t="inlineStr">
        <is>
          <t>formula: rdays*plug</t>
        </is>
      </c>
    </row>
    <row r="58">
      <c r="A58" s="9" t="inlineStr">
        <is>
          <t>Plug-in plus spoilage reserve</t>
        </is>
      </c>
      <c r="B58" s="10">
        <f>ROUND($B$53*$B$54+$B$55*$B$56,2)</f>
        <v/>
      </c>
      <c r="C58" s="7" t="inlineStr">
        <is>
          <t>formula: round(rdays*plug + cargo*spoil, 2)</t>
        </is>
      </c>
    </row>
    <row r="60">
      <c r="A60" s="3" t="inlineStr">
        <is>
          <t>C08 · Transit bond utilisation</t>
        </is>
      </c>
      <c r="B60" s="4" t="n"/>
      <c r="C60" s="4" t="n"/>
    </row>
    <row r="61">
      <c r="A61" s="5" t="inlineStr">
        <is>
          <t>How much of your customs bond the duty and VAT on goods in transit is using.</t>
        </is>
      </c>
    </row>
    <row r="62">
      <c r="A62" t="inlineStr">
        <is>
          <t>Value of goods in transit</t>
        </is>
      </c>
      <c r="B62" s="6" t="n">
        <v>500000</v>
      </c>
      <c r="C62" s="7" t="inlineStr">
        <is>
          <t>amount</t>
        </is>
      </c>
    </row>
    <row r="63">
      <c r="A63" t="inlineStr">
        <is>
          <t>Duty rate</t>
        </is>
      </c>
      <c r="B63" s="8" t="n">
        <v>0.1</v>
      </c>
      <c r="C63" s="7" t="inlineStr">
        <is>
          <t>percent</t>
        </is>
      </c>
    </row>
    <row r="64">
      <c r="A64" t="inlineStr">
        <is>
          <t>VAT rate</t>
        </is>
      </c>
      <c r="B64" s="8" t="n">
        <v>0.15</v>
      </c>
      <c r="C64" s="7" t="inlineStr">
        <is>
          <t>percent</t>
        </is>
      </c>
    </row>
    <row r="65">
      <c r="A65" t="inlineStr">
        <is>
          <t>Bond limit</t>
        </is>
      </c>
      <c r="B65" s="6" t="n">
        <v>200000</v>
      </c>
      <c r="C65" s="7" t="inlineStr">
        <is>
          <t>amount</t>
        </is>
      </c>
    </row>
    <row r="66">
      <c r="A66" s="9" t="inlineStr">
        <is>
          <t>Bond used</t>
        </is>
      </c>
      <c r="B66" s="15">
        <f>ROUND($B$62*($B$63+$B$64)/$B$65*100,1)</f>
        <v/>
      </c>
      <c r="C66" s="7" t="inlineStr">
        <is>
          <t>formula: round(exposure*(duty+vat)/ceiling*100, 1)</t>
        </is>
      </c>
    </row>
    <row r="67">
      <c r="A67" s="9" t="inlineStr">
        <is>
          <t>Status</t>
        </is>
      </c>
      <c r="B67" s="14">
        <f>IF($B$62*($B$63+$B$64)&gt;$B$65,"Over the bond limit","Within the bond limit")</f>
        <v/>
      </c>
      <c r="C67" s="7" t="inlineStr">
        <is>
          <t>formula: if(exposure*(duty+vat)&gt;ceiling, "Over the bond limit", "Within the bond limit")</t>
        </is>
      </c>
    </row>
    <row r="69">
      <c r="A69" s="3" t="inlineStr">
        <is>
          <t>C09 · Counterfeit seizure net cost</t>
        </is>
      </c>
      <c r="B69" s="4" t="n"/>
      <c r="C69" s="4" t="n"/>
    </row>
    <row r="70">
      <c r="A70" s="5" t="inlineStr">
        <is>
          <t>Destruction and filing costs minus any damages awarded.</t>
        </is>
      </c>
    </row>
    <row r="71">
      <c r="A71" t="inlineStr">
        <is>
          <t>Units seized</t>
        </is>
      </c>
      <c r="B71" s="11" t="n">
        <v>1000</v>
      </c>
      <c r="C71" s="7" t="inlineStr">
        <is>
          <t>number</t>
        </is>
      </c>
    </row>
    <row r="72">
      <c r="A72" t="inlineStr">
        <is>
          <t>Destruction cost per unit</t>
        </is>
      </c>
      <c r="B72" s="6" t="n">
        <v>0.8</v>
      </c>
      <c r="C72" s="7" t="inlineStr">
        <is>
          <t>amount</t>
        </is>
      </c>
    </row>
    <row r="73">
      <c r="A73" t="inlineStr">
        <is>
          <t>Legal and filing fees</t>
        </is>
      </c>
      <c r="B73" s="6" t="n">
        <v>2500</v>
      </c>
      <c r="C73" s="7" t="inlineStr">
        <is>
          <t>amount</t>
        </is>
      </c>
    </row>
    <row r="74">
      <c r="A74" t="inlineStr">
        <is>
          <t>Damages awarded</t>
        </is>
      </c>
      <c r="B74" s="6" t="n">
        <v>0</v>
      </c>
      <c r="C74" s="7" t="inlineStr">
        <is>
          <t>amount</t>
        </is>
      </c>
    </row>
    <row r="75">
      <c r="A75" s="9" t="inlineStr">
        <is>
          <t>Net cost to the rights holder</t>
        </is>
      </c>
      <c r="B75" s="10">
        <f>ROUND($B$71*$B$72+$B$73-$B$74,2)</f>
        <v/>
      </c>
      <c r="C75" s="7" t="inlineStr">
        <is>
          <t>formula: round(units*destroy + legal - damages, 2)</t>
        </is>
      </c>
    </row>
    <row r="77">
      <c r="A77" s="3" t="inlineStr">
        <is>
          <t>C10 · Customs reference exchange rate uplift</t>
        </is>
      </c>
      <c r="B77" s="4" t="n"/>
      <c r="C77" s="4" t="n"/>
    </row>
    <row r="78">
      <c r="A78" s="5" t="inlineStr">
        <is>
          <t>Extra duty-inclusive cost when customs values the invoice at its reference rate instead of the spot rate.</t>
        </is>
      </c>
    </row>
    <row r="79">
      <c r="A79" t="inlineStr">
        <is>
          <t>Invoice value (foreign currency)</t>
        </is>
      </c>
      <c r="B79" s="6" t="n">
        <v>50000</v>
      </c>
      <c r="C79" s="7" t="inlineStr">
        <is>
          <t>amount</t>
        </is>
      </c>
    </row>
    <row r="80">
      <c r="A80" t="inlineStr">
        <is>
          <t>Customs reference rate</t>
        </is>
      </c>
      <c r="B80" s="11" t="n">
        <v>1.08</v>
      </c>
      <c r="C80" s="7" t="inlineStr">
        <is>
          <t>number</t>
        </is>
      </c>
    </row>
    <row r="81">
      <c r="A81" t="inlineStr">
        <is>
          <t>Spot rate</t>
        </is>
      </c>
      <c r="B81" s="11" t="n">
        <v>1</v>
      </c>
      <c r="C81" s="7" t="inlineStr">
        <is>
          <t>number</t>
        </is>
      </c>
    </row>
    <row r="82">
      <c r="A82" t="inlineStr">
        <is>
          <t>Effective duty rate</t>
        </is>
      </c>
      <c r="B82" s="8" t="n">
        <v>0.2</v>
      </c>
      <c r="C82" s="7" t="inlineStr">
        <is>
          <t>percent</t>
        </is>
      </c>
    </row>
    <row r="83">
      <c r="A83" s="9" t="inlineStr">
        <is>
          <t>Extra cost (local currency)</t>
        </is>
      </c>
      <c r="B83" s="10">
        <f>ROUND($B$79*$B$80*(1+$B$82)-$B$79*$B$81*(1+$B$82),2)</f>
        <v/>
      </c>
      <c r="C83" s="7" t="inlineStr">
        <is>
          <t>formula: round(fob*ref*(1+duty) - fob*spot*(1+duty), 2)</t>
        </is>
      </c>
    </row>
  </sheetData>
  <mergeCells count="10">
    <mergeCell ref="A28:C28"/>
    <mergeCell ref="A11:C11"/>
    <mergeCell ref="A44:C44"/>
    <mergeCell ref="A37:C37"/>
    <mergeCell ref="A61:C61"/>
    <mergeCell ref="A70:C70"/>
    <mergeCell ref="A78:C78"/>
    <mergeCell ref="A21:C21"/>
    <mergeCell ref="A2:C2"/>
    <mergeCell ref="A52:C5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14" customWidth="1" min="5" max="5"/>
    <col width="14" customWidth="1" min="6" max="6"/>
    <col width="32" customWidth="1" min="7" max="7"/>
    <col width="14" customWidth="1" min="8" max="8"/>
    <col width="32" customWidth="1" min="9" max="9"/>
    <col width="14" customWidth="1" min="10" max="10"/>
  </cols>
  <sheetData>
    <row r="1">
      <c r="A1" s="3" t="inlineStr">
        <is>
          <t>Date found</t>
        </is>
      </c>
      <c r="B1" s="3" t="inlineStr">
        <is>
          <t>Source</t>
        </is>
      </c>
      <c r="C1" s="3" t="inlineStr">
        <is>
          <t>Title</t>
        </is>
      </c>
      <c r="D1" s="3" t="inlineStr">
        <is>
          <t>Organisation</t>
        </is>
      </c>
      <c r="E1" s="3" t="inlineStr">
        <is>
          <t>Country</t>
        </is>
      </c>
      <c r="F1" s="3" t="inlineStr">
        <is>
          <t>Deadline</t>
        </is>
      </c>
      <c r="G1" s="3" t="inlineStr">
        <is>
          <t>Link</t>
        </is>
      </c>
      <c r="H1" s="3" t="inlineStr">
        <is>
          <t>Score (0-100)</t>
        </is>
      </c>
      <c r="I1" s="3" t="inlineStr">
        <is>
          <t>Next step</t>
        </is>
      </c>
      <c r="J1" s="3" t="inlineStr">
        <is>
          <t>Status</t>
        </is>
      </c>
    </row>
  </sheetData>
  <dataValidations count="1">
    <dataValidation sqref="J2:J500" showDropDown="0" showInputMessage="0" showErrorMessage="0" allowBlank="1" type="list">
      <formula1>"New,Reviewing,Pursuing,Submitted,Won,Lost,Skipped"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8" customWidth="1" min="2" max="2"/>
    <col width="44" customWidth="1" min="3" max="3"/>
  </cols>
  <sheetData>
    <row r="1">
      <c r="A1" s="3" t="inlineStr">
        <is>
          <t>Asset, service or keyword</t>
        </is>
      </c>
      <c r="B1" s="3" t="inlineStr">
        <is>
          <t>Type</t>
        </is>
      </c>
      <c r="C1" s="3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2026-10-29T16:02:53Z</dcterms:created>
  <dcterms:modified xmlns:dcterms="http://purl.org/dc/terms/" xmlns:xsi="http://www.w3.org/2001/XMLSchema-instance" xsi:type="dcterms:W3CDTF">2026-10-29T16:02:53Z</dcterms:modified>
</cp:coreProperties>
</file>