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alculators" sheetId="2" state="visible" r:id="rId2"/>
    <sheet xmlns:r="http://schemas.openxmlformats.org/officeDocument/2006/relationships" name="Signals log" sheetId="3" state="visible" r:id="rId3"/>
    <sheet xmlns:r="http://schemas.openxmlformats.org/officeDocument/2006/relationships" name="My assets and keyword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&quot;%&quot;"/>
    <numFmt numFmtId="165" formatCode="#,##0.##"/>
  </numFmts>
  <fonts count="6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color rgb="00FFFFFF"/>
    </font>
    <font>
      <i val="1"/>
      <color rgb="00888888"/>
    </font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7D6"/>
      </patternFill>
    </fill>
    <fill>
      <patternFill patternType="solid">
        <fgColor rgb="00E3F2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0" applyAlignment="1" pivotButton="0" quotePrefix="0" xfId="0">
      <alignment wrapText="1"/>
    </xf>
    <xf numFmtId="4" fontId="0" fillId="3" borderId="0" pivotButton="0" quotePrefix="0" xfId="0"/>
    <xf numFmtId="0" fontId="4" fillId="0" borderId="0" pivotButton="0" quotePrefix="0" xfId="0"/>
    <xf numFmtId="10" fontId="0" fillId="3" borderId="0" pivotButton="0" quotePrefix="0" xfId="0"/>
    <xf numFmtId="0" fontId="5" fillId="0" borderId="0" pivotButton="0" quotePrefix="0" xfId="0"/>
    <xf numFmtId="4" fontId="5" fillId="4" borderId="0" pivotButton="0" quotePrefix="0" xfId="0"/>
    <xf numFmtId="164" fontId="5" fillId="4" borderId="0" pivotButton="0" quotePrefix="0" xfId="0"/>
    <xf numFmtId="165" fontId="0" fillId="3" borderId="0" pivotButton="0" quotePrefix="0" xfId="0"/>
    <xf numFmtId="49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DeskOS · DMC and safari trade desk · workbook</t>
        </is>
      </c>
    </row>
    <row r="2">
      <c r="A2" s="2" t="inlineStr"/>
    </row>
    <row r="3">
      <c r="A3" s="2" t="inlineStr">
        <is>
          <t>What this is: ten working calculators for your trade, plus a signals log and an assets list.</t>
        </is>
      </c>
    </row>
    <row r="4">
      <c r="A4" s="2" t="inlineStr">
        <is>
          <t>Yellow cells are inputs: type over them. Green cells are results and update automatically.</t>
        </is>
      </c>
    </row>
    <row r="5">
      <c r="A5" s="2" t="inlineStr">
        <is>
          <t>Percentages are entered as percentages (15% not 0.15). Dates use your spreadsheet's date format.</t>
        </is>
      </c>
    </row>
    <row r="6">
      <c r="A6" s="2" t="inlineStr">
        <is>
          <t>The same calculators run in your DeskOS web desk.</t>
        </is>
      </c>
    </row>
    <row r="7">
      <c r="A7" s="2" t="inlineStr"/>
    </row>
    <row r="8">
      <c r="A8" s="2" t="inlineStr">
        <is>
          <t>Honest limits: these are planning estimates using the formula shown next to each result.</t>
        </is>
      </c>
    </row>
    <row r="9">
      <c r="A9" s="2" t="inlineStr">
        <is>
          <t>Check rates, rules and contract terms for your own jurisdiction before relying on a figure.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0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70" customWidth="1" min="3" max="3"/>
  </cols>
  <sheetData>
    <row r="1">
      <c r="A1" s="3" t="inlineStr">
        <is>
          <t>D01 · Tour margin after operator commission</t>
        </is>
      </c>
      <c r="B1" s="4" t="n"/>
      <c r="C1" s="4" t="n"/>
    </row>
    <row r="2">
      <c r="A2" s="5" t="inlineStr">
        <is>
          <t>What you keep from the rack rate after the tour operator's commission and your net costs.</t>
        </is>
      </c>
    </row>
    <row r="3">
      <c r="A3" t="inlineStr">
        <is>
          <t>Rack rate</t>
        </is>
      </c>
      <c r="B3" s="6" t="n">
        <v>1000</v>
      </c>
      <c r="C3" s="7" t="inlineStr">
        <is>
          <t>amount</t>
        </is>
      </c>
    </row>
    <row r="4">
      <c r="A4" t="inlineStr">
        <is>
          <t>Operator commission</t>
        </is>
      </c>
      <c r="B4" s="8" t="n">
        <v>0.25</v>
      </c>
      <c r="C4" s="7" t="inlineStr">
        <is>
          <t>percent</t>
        </is>
      </c>
    </row>
    <row r="5">
      <c r="A5" t="inlineStr">
        <is>
          <t>Your net cost</t>
        </is>
      </c>
      <c r="B5" s="6" t="n">
        <v>600</v>
      </c>
      <c r="C5" s="7" t="inlineStr">
        <is>
          <t>amount</t>
        </is>
      </c>
    </row>
    <row r="6">
      <c r="A6" s="9" t="inlineStr">
        <is>
          <t>Margin</t>
        </is>
      </c>
      <c r="B6" s="10">
        <f>ROUND($B$3*(1-$B$4)-$B$5,2)</f>
        <v/>
      </c>
      <c r="C6" s="7" t="inlineStr">
        <is>
          <t>formula: round(rack*(1-sto)-net, 2)</t>
        </is>
      </c>
    </row>
    <row r="7">
      <c r="A7" s="9" t="inlineStr">
        <is>
          <t>Margin on rack</t>
        </is>
      </c>
      <c r="B7" s="11">
        <f>ROUND(($B$3*(1-$B$4)-$B$5)/$B$3*100,2)</f>
        <v/>
      </c>
      <c r="C7" s="7" t="inlineStr">
        <is>
          <t>formula: round((rack*(1-sto)-net)/rack*100, 2)</t>
        </is>
      </c>
    </row>
    <row r="9">
      <c r="A9" s="3" t="inlineStr">
        <is>
          <t>D02 · Charter seat cost and payload check</t>
        </is>
      </c>
      <c r="B9" s="4" t="n"/>
      <c r="C9" s="4" t="n"/>
    </row>
    <row r="10">
      <c r="A10" s="5" t="inlineStr">
        <is>
          <t>Cost per seat, and whether passengers plus luggage fit the aircraft payload.</t>
        </is>
      </c>
    </row>
    <row r="11">
      <c r="A11" t="inlineStr">
        <is>
          <t>Passenger weight (kg)</t>
        </is>
      </c>
      <c r="B11" s="12" t="n">
        <v>400</v>
      </c>
      <c r="C11" s="7" t="inlineStr">
        <is>
          <t>number</t>
        </is>
      </c>
    </row>
    <row r="12">
      <c r="A12" t="inlineStr">
        <is>
          <t>Luggage weight (kg)</t>
        </is>
      </c>
      <c r="B12" s="12" t="n">
        <v>100</v>
      </c>
      <c r="C12" s="7" t="inlineStr">
        <is>
          <t>number</t>
        </is>
      </c>
    </row>
    <row r="13">
      <c r="A13" t="inlineStr">
        <is>
          <t>Maximum payload (kg)</t>
        </is>
      </c>
      <c r="B13" s="12" t="n">
        <v>600</v>
      </c>
      <c r="C13" s="7" t="inlineStr">
        <is>
          <t>number</t>
        </is>
      </c>
    </row>
    <row r="14">
      <c r="A14" t="inlineStr">
        <is>
          <t>Charter price</t>
        </is>
      </c>
      <c r="B14" s="6" t="n">
        <v>3200</v>
      </c>
      <c r="C14" s="7" t="inlineStr">
        <is>
          <t>amount</t>
        </is>
      </c>
    </row>
    <row r="15">
      <c r="A15" t="inlineStr">
        <is>
          <t>Passengers</t>
        </is>
      </c>
      <c r="B15" s="12" t="n">
        <v>4</v>
      </c>
      <c r="C15" s="7" t="inlineStr">
        <is>
          <t>number</t>
        </is>
      </c>
    </row>
    <row r="16">
      <c r="A16" s="9" t="inlineStr">
        <is>
          <t>Cost per seat</t>
        </is>
      </c>
      <c r="B16" s="10">
        <f>ROUND($B$14/$B$15,2)</f>
        <v/>
      </c>
      <c r="C16" s="7" t="inlineStr">
        <is>
          <t>formula: round(charter/pax, 2)</t>
        </is>
      </c>
    </row>
    <row r="17">
      <c r="A17" s="9" t="inlineStr">
        <is>
          <t>Payload</t>
        </is>
      </c>
      <c r="B17" s="13">
        <f>IF($B$11+$B$12&gt;$B$13,"Over payload: split the charter","Within payload")</f>
        <v/>
      </c>
      <c r="C17" s="7" t="inlineStr">
        <is>
          <t>formula: if(paxkg+lugkg&gt;maxkg, "Over payload: split the charter", "Within payload")</t>
        </is>
      </c>
    </row>
    <row r="19">
      <c r="A19" s="3" t="inlineStr">
        <is>
          <t>D03 · Currency buffer for foreign-currency quotes</t>
        </is>
      </c>
      <c r="B19" s="4" t="n"/>
      <c r="C19" s="4" t="n"/>
    </row>
    <row r="20">
      <c r="A20" s="5" t="inlineStr">
        <is>
          <t>Quote in the guest's currency with a buffer against exchange-rate moves.</t>
        </is>
      </c>
    </row>
    <row r="21">
      <c r="A21" t="inlineStr">
        <is>
          <t>Cost in local currency</t>
        </is>
      </c>
      <c r="B21" s="6" t="n">
        <v>50000</v>
      </c>
      <c r="C21" s="7" t="inlineStr">
        <is>
          <t>amount</t>
        </is>
      </c>
    </row>
    <row r="22">
      <c r="A22" t="inlineStr">
        <is>
          <t>Local units per foreign unit</t>
        </is>
      </c>
      <c r="B22" s="12" t="n">
        <v>18.5</v>
      </c>
      <c r="C22" s="7" t="inlineStr">
        <is>
          <t>number</t>
        </is>
      </c>
    </row>
    <row r="23">
      <c r="A23" t="inlineStr">
        <is>
          <t>Volatility buffer</t>
        </is>
      </c>
      <c r="B23" s="8" t="n">
        <v>0.05</v>
      </c>
      <c r="C23" s="7" t="inlineStr">
        <is>
          <t>percent</t>
        </is>
      </c>
    </row>
    <row r="24">
      <c r="A24" s="9" t="inlineStr">
        <is>
          <t>Quote in foreign currency</t>
        </is>
      </c>
      <c r="B24" s="10">
        <f>ROUND($B$21/$B$22*(1+$B$23),2)</f>
        <v/>
      </c>
      <c r="C24" s="7" t="inlineStr">
        <is>
          <t>formula: round(local/spot*(1+buffer), 2)</t>
        </is>
      </c>
    </row>
    <row r="26">
      <c r="A26" s="3" t="inlineStr">
        <is>
          <t>D04 · Park fees and community levy</t>
        </is>
      </c>
      <c r="B26" s="4" t="n"/>
      <c r="C26" s="4" t="n"/>
    </row>
    <row r="27">
      <c r="A27" s="5" t="inlineStr">
        <is>
          <t>Park and levy cost for a group, with a child rate.</t>
        </is>
      </c>
    </row>
    <row r="28">
      <c r="A28" t="inlineStr">
        <is>
          <t>Adults</t>
        </is>
      </c>
      <c r="B28" s="12" t="n">
        <v>4</v>
      </c>
      <c r="C28" s="7" t="inlineStr">
        <is>
          <t>number</t>
        </is>
      </c>
    </row>
    <row r="29">
      <c r="A29" t="inlineStr">
        <is>
          <t>Children</t>
        </is>
      </c>
      <c r="B29" s="12" t="n">
        <v>2</v>
      </c>
      <c r="C29" s="7" t="inlineStr">
        <is>
          <t>number</t>
        </is>
      </c>
    </row>
    <row r="30">
      <c r="A30" t="inlineStr">
        <is>
          <t>Park fee per adult per day</t>
        </is>
      </c>
      <c r="B30" s="6" t="n">
        <v>50</v>
      </c>
      <c r="C30" s="7" t="inlineStr">
        <is>
          <t>amount</t>
        </is>
      </c>
    </row>
    <row r="31">
      <c r="A31" t="inlineStr">
        <is>
          <t>Child rate (share of adult fee)</t>
        </is>
      </c>
      <c r="B31" s="8" t="n">
        <v>0.5</v>
      </c>
      <c r="C31" s="7" t="inlineStr">
        <is>
          <t>percent</t>
        </is>
      </c>
    </row>
    <row r="32">
      <c r="A32" t="inlineStr">
        <is>
          <t>Community levy per night (group)</t>
        </is>
      </c>
      <c r="B32" s="6" t="n">
        <v>10</v>
      </c>
      <c r="C32" s="7" t="inlineStr">
        <is>
          <t>amount</t>
        </is>
      </c>
    </row>
    <row r="33">
      <c r="A33" t="inlineStr">
        <is>
          <t>Nights</t>
        </is>
      </c>
      <c r="B33" s="12" t="n">
        <v>3</v>
      </c>
      <c r="C33" s="7" t="inlineStr">
        <is>
          <t>days</t>
        </is>
      </c>
    </row>
    <row r="34">
      <c r="A34" s="9" t="inlineStr">
        <is>
          <t>Total park and levy cost</t>
        </is>
      </c>
      <c r="B34" s="10">
        <f>ROUND(($B$28*$B$30+$B$29*$B$30*$B$31+$B$32)*$B$33,2)</f>
        <v/>
      </c>
      <c r="C34" s="7" t="inlineStr">
        <is>
          <t>formula: round((adults*fee + children*fee*childpct + levy)*nights, 2)</t>
        </is>
      </c>
    </row>
    <row r="36">
      <c r="A36" s="3" t="inlineStr">
        <is>
          <t>D05 · Group allocation release-date exposure</t>
        </is>
      </c>
      <c r="B36" s="4" t="n"/>
      <c r="C36" s="4" t="n"/>
    </row>
    <row r="37">
      <c r="A37" s="5" t="inlineStr">
        <is>
          <t>Penalty on unsold rooms once you are inside the release period.</t>
        </is>
      </c>
    </row>
    <row r="38">
      <c r="A38" t="inlineStr">
        <is>
          <t>Days to arrival</t>
        </is>
      </c>
      <c r="B38" s="12" t="n">
        <v>30</v>
      </c>
      <c r="C38" s="7" t="inlineStr">
        <is>
          <t>days</t>
        </is>
      </c>
    </row>
    <row r="39">
      <c r="A39" t="inlineStr">
        <is>
          <t>Release period (days before arrival)</t>
        </is>
      </c>
      <c r="B39" s="12" t="n">
        <v>45</v>
      </c>
      <c r="C39" s="7" t="inlineStr">
        <is>
          <t>days</t>
        </is>
      </c>
    </row>
    <row r="40">
      <c r="A40" t="inlineStr">
        <is>
          <t>Unsold room nights</t>
        </is>
      </c>
      <c r="B40" s="12" t="n">
        <v>6</v>
      </c>
      <c r="C40" s="7" t="inlineStr">
        <is>
          <t>number</t>
        </is>
      </c>
    </row>
    <row r="41">
      <c r="A41" t="inlineStr">
        <is>
          <t>Cost per room night</t>
        </is>
      </c>
      <c r="B41" s="6" t="n">
        <v>180</v>
      </c>
      <c r="C41" s="7" t="inlineStr">
        <is>
          <t>amount</t>
        </is>
      </c>
    </row>
    <row r="42">
      <c r="A42" t="inlineStr">
        <is>
          <t>Cancellation penalty</t>
        </is>
      </c>
      <c r="B42" s="8" t="n">
        <v>1</v>
      </c>
      <c r="C42" s="7" t="inlineStr">
        <is>
          <t>percent</t>
        </is>
      </c>
    </row>
    <row r="43">
      <c r="A43" s="9" t="inlineStr">
        <is>
          <t>Exposure</t>
        </is>
      </c>
      <c r="B43" s="10">
        <f>IF($B$38&lt;=$B$39,ROUND($B$40*$B$41*$B$42,2),0)</f>
        <v/>
      </c>
      <c r="C43" s="7" t="inlineStr">
        <is>
          <t>formula: if(arrival&lt;=release, round(unsold*rn*penalty, 2), 0)</t>
        </is>
      </c>
    </row>
    <row r="44">
      <c r="A44" s="9" t="inlineStr">
        <is>
          <t>Status</t>
        </is>
      </c>
      <c r="B44" s="13">
        <f>IF($B$38&lt;=$B$39,"Inside the release period","Still free to release")</f>
        <v/>
      </c>
      <c r="C44" s="7" t="inlineStr">
        <is>
          <t>formula: if(arrival&lt;=release, "Inside the release period", "Still free to release")</t>
        </is>
      </c>
    </row>
    <row r="46">
      <c r="A46" s="3" t="inlineStr">
        <is>
          <t>D06 · Vehicle and guide trip cost</t>
        </is>
      </c>
      <c r="B46" s="4" t="n"/>
      <c r="C46" s="4" t="n"/>
    </row>
    <row r="47">
      <c r="A47" s="5" t="inlineStr">
        <is>
          <t>Fuel, vehicle wear and guide allowance for a road trip.</t>
        </is>
      </c>
    </row>
    <row r="48">
      <c r="A48" t="inlineStr">
        <is>
          <t>Route distance (km)</t>
        </is>
      </c>
      <c r="B48" s="12" t="n">
        <v>1200</v>
      </c>
      <c r="C48" s="7" t="inlineStr">
        <is>
          <t>number</t>
        </is>
      </c>
    </row>
    <row r="49">
      <c r="A49" t="inlineStr">
        <is>
          <t>Km per litre</t>
        </is>
      </c>
      <c r="B49" s="12" t="n">
        <v>8</v>
      </c>
      <c r="C49" s="7" t="inlineStr">
        <is>
          <t>number</t>
        </is>
      </c>
    </row>
    <row r="50">
      <c r="A50" t="inlineStr">
        <is>
          <t>Diesel price per litre</t>
        </is>
      </c>
      <c r="B50" s="6" t="n">
        <v>1.6</v>
      </c>
      <c r="C50" s="7" t="inlineStr">
        <is>
          <t>amount</t>
        </is>
      </c>
    </row>
    <row r="51">
      <c r="A51" t="inlineStr">
        <is>
          <t>Trip days</t>
        </is>
      </c>
      <c r="B51" s="12" t="n">
        <v>7</v>
      </c>
      <c r="C51" s="7" t="inlineStr">
        <is>
          <t>days</t>
        </is>
      </c>
    </row>
    <row r="52">
      <c r="A52" t="inlineStr">
        <is>
          <t>Vehicle cost per day</t>
        </is>
      </c>
      <c r="B52" s="6" t="n">
        <v>60</v>
      </c>
      <c r="C52" s="7" t="inlineStr">
        <is>
          <t>amount</t>
        </is>
      </c>
    </row>
    <row r="53">
      <c r="A53" t="inlineStr">
        <is>
          <t>Guide allowance per day</t>
        </is>
      </c>
      <c r="B53" s="6" t="n">
        <v>80</v>
      </c>
      <c r="C53" s="7" t="inlineStr">
        <is>
          <t>amount</t>
        </is>
      </c>
    </row>
    <row r="54">
      <c r="A54" s="9" t="inlineStr">
        <is>
          <t>Trip cost</t>
        </is>
      </c>
      <c r="B54" s="10">
        <f>ROUND($B$48/$B$49*$B$50+$B$51*($B$52+$B$53),2)</f>
        <v/>
      </c>
      <c r="C54" s="7" t="inlineStr">
        <is>
          <t>formula: round(km/kmpl*diesel + days*(amort+guide), 2)</t>
        </is>
      </c>
    </row>
    <row r="56">
      <c r="A56" s="3" t="inlineStr">
        <is>
          <t>D07 · Rate with single supplement and child rate</t>
        </is>
      </c>
      <c r="B56" s="4" t="n"/>
      <c r="C56" s="4" t="n"/>
    </row>
    <row r="57">
      <c r="A57" s="5" t="inlineStr">
        <is>
          <t>Group revenue at one base rate with single and child adjustments.</t>
        </is>
      </c>
    </row>
    <row r="58">
      <c r="A58" t="inlineStr">
        <is>
          <t>Guests sharing</t>
        </is>
      </c>
      <c r="B58" s="12" t="n">
        <v>4</v>
      </c>
      <c r="C58" s="7" t="inlineStr">
        <is>
          <t>number</t>
        </is>
      </c>
    </row>
    <row r="59">
      <c r="A59" t="inlineStr">
        <is>
          <t>Single guests</t>
        </is>
      </c>
      <c r="B59" s="12" t="n">
        <v>1</v>
      </c>
      <c r="C59" s="7" t="inlineStr">
        <is>
          <t>number</t>
        </is>
      </c>
    </row>
    <row r="60">
      <c r="A60" t="inlineStr">
        <is>
          <t>Children</t>
        </is>
      </c>
      <c r="B60" s="12" t="n">
        <v>2</v>
      </c>
      <c r="C60" s="7" t="inlineStr">
        <is>
          <t>number</t>
        </is>
      </c>
    </row>
    <row r="61">
      <c r="A61" t="inlineStr">
        <is>
          <t>Base rate per person</t>
        </is>
      </c>
      <c r="B61" s="6" t="n">
        <v>350</v>
      </c>
      <c r="C61" s="7" t="inlineStr">
        <is>
          <t>amount</t>
        </is>
      </c>
    </row>
    <row r="62">
      <c r="A62" t="inlineStr">
        <is>
          <t>Single supplement</t>
        </is>
      </c>
      <c r="B62" s="8" t="n">
        <v>0.3</v>
      </c>
      <c r="C62" s="7" t="inlineStr">
        <is>
          <t>percent</t>
        </is>
      </c>
    </row>
    <row r="63">
      <c r="A63" t="inlineStr">
        <is>
          <t>Child rate (share of base)</t>
        </is>
      </c>
      <c r="B63" s="8" t="n">
        <v>0.5</v>
      </c>
      <c r="C63" s="7" t="inlineStr">
        <is>
          <t>percent</t>
        </is>
      </c>
    </row>
    <row r="64">
      <c r="A64" s="9" t="inlineStr">
        <is>
          <t>Group revenue</t>
        </is>
      </c>
      <c r="B64" s="10">
        <f>ROUND($B$58*$B$61+$B$59*$B$61*(1+$B$62)+$B$60*$B$61*$B$63,2)</f>
        <v/>
      </c>
      <c r="C64" s="7" t="inlineStr">
        <is>
          <t>formula: round(dbl*base + single*base*(1+supp) + child*base*childrate, 2)</t>
        </is>
      </c>
    </row>
    <row r="66">
      <c r="A66" s="3" t="inlineStr">
        <is>
          <t>D08 · Wholesaler override accrual</t>
        </is>
      </c>
      <c r="B66" s="4" t="n"/>
      <c r="C66" s="4" t="n"/>
    </row>
    <row r="67">
      <c r="A67" s="5" t="inlineStr">
        <is>
          <t>Override owed on year-to-date bookings with a higher rate past a threshold.</t>
        </is>
      </c>
    </row>
    <row r="68">
      <c r="A68" t="inlineStr">
        <is>
          <t>Year-to-date bookings</t>
        </is>
      </c>
      <c r="B68" s="6" t="n">
        <v>120000</v>
      </c>
      <c r="C68" s="7" t="inlineStr">
        <is>
          <t>amount</t>
        </is>
      </c>
    </row>
    <row r="69">
      <c r="A69" t="inlineStr">
        <is>
          <t>Threshold for the higher rate</t>
        </is>
      </c>
      <c r="B69" s="6" t="n">
        <v>100000</v>
      </c>
      <c r="C69" s="7" t="inlineStr">
        <is>
          <t>amount</t>
        </is>
      </c>
    </row>
    <row r="70">
      <c r="A70" t="inlineStr">
        <is>
          <t>Base override</t>
        </is>
      </c>
      <c r="B70" s="8" t="n">
        <v>0.03</v>
      </c>
      <c r="C70" s="7" t="inlineStr">
        <is>
          <t>percent</t>
        </is>
      </c>
    </row>
    <row r="71">
      <c r="A71" t="inlineStr">
        <is>
          <t>Higher override</t>
        </is>
      </c>
      <c r="B71" s="8" t="n">
        <v>0.05</v>
      </c>
      <c r="C71" s="7" t="inlineStr">
        <is>
          <t>percent</t>
        </is>
      </c>
    </row>
    <row r="72">
      <c r="A72" s="9" t="inlineStr">
        <is>
          <t>Override accrued</t>
        </is>
      </c>
      <c r="B72" s="10">
        <f>ROUND($B$68*IF($B$68&gt;=$B$69,$B$71,$B$70),2)</f>
        <v/>
      </c>
      <c r="C72" s="7" t="inlineStr">
        <is>
          <t>formula: round(ytd*if(ytd&gt;=tier, high, low), 2)</t>
        </is>
      </c>
    </row>
    <row r="74">
      <c r="A74" s="3" t="inlineStr">
        <is>
          <t>D09 · Medevac and remote-camp contingency</t>
        </is>
      </c>
      <c r="B74" s="4" t="n"/>
      <c r="C74" s="4" t="n"/>
    </row>
    <row r="75">
      <c r="A75" s="5" t="inlineStr">
        <is>
          <t>Reserve for evacuation cover and airstrip standby.</t>
        </is>
      </c>
    </row>
    <row r="76">
      <c r="A76" t="inlineStr">
        <is>
          <t>Guests</t>
        </is>
      </c>
      <c r="B76" s="12" t="n">
        <v>8</v>
      </c>
      <c r="C76" s="7" t="inlineStr">
        <is>
          <t>number</t>
        </is>
      </c>
    </row>
    <row r="77">
      <c r="A77" t="inlineStr">
        <is>
          <t>Trip days</t>
        </is>
      </c>
      <c r="B77" s="12" t="n">
        <v>10</v>
      </c>
      <c r="C77" s="7" t="inlineStr">
        <is>
          <t>days</t>
        </is>
      </c>
    </row>
    <row r="78">
      <c r="A78" t="inlineStr">
        <is>
          <t>Evacuation cover per guest per day</t>
        </is>
      </c>
      <c r="B78" s="6" t="n">
        <v>2.5</v>
      </c>
      <c r="C78" s="7" t="inlineStr">
        <is>
          <t>amount</t>
        </is>
      </c>
    </row>
    <row r="79">
      <c r="A79" t="inlineStr">
        <is>
          <t>Remote sectors</t>
        </is>
      </c>
      <c r="B79" s="12" t="n">
        <v>2</v>
      </c>
      <c r="C79" s="7" t="inlineStr">
        <is>
          <t>number</t>
        </is>
      </c>
    </row>
    <row r="80">
      <c r="A80" t="inlineStr">
        <is>
          <t>Airstrip standby fee per sector</t>
        </is>
      </c>
      <c r="B80" s="6" t="n">
        <v>150</v>
      </c>
      <c r="C80" s="7" t="inlineStr">
        <is>
          <t>amount</t>
        </is>
      </c>
    </row>
    <row r="81">
      <c r="A81" s="9" t="inlineStr">
        <is>
          <t>Contingency reserve</t>
        </is>
      </c>
      <c r="B81" s="10">
        <f>ROUND($B$76*$B$77*$B$78+$B$79*$B$80,2)</f>
        <v/>
      </c>
      <c r="C81" s="7" t="inlineStr">
        <is>
          <t>formula: round(pax*days*cap + sectors*standby, 2)</t>
        </is>
      </c>
    </row>
    <row r="83">
      <c r="A83" s="3" t="inlineStr">
        <is>
          <t>D10 · Visa, fast-track and road permit quote</t>
        </is>
      </c>
      <c r="B83" s="4" t="n"/>
      <c r="C83" s="4" t="n"/>
    </row>
    <row r="84">
      <c r="A84" s="5" t="inlineStr">
        <is>
          <t>Border costs for a cross-border itinerary.</t>
        </is>
      </c>
    </row>
    <row r="85">
      <c r="A85" t="inlineStr">
        <is>
          <t>Guests</t>
        </is>
      </c>
      <c r="B85" s="12" t="n">
        <v>6</v>
      </c>
      <c r="C85" s="7" t="inlineStr">
        <is>
          <t>number</t>
        </is>
      </c>
    </row>
    <row r="86">
      <c r="A86" t="inlineStr">
        <is>
          <t>Visa fee per guest</t>
        </is>
      </c>
      <c r="B86" s="6" t="n">
        <v>50</v>
      </c>
      <c r="C86" s="7" t="inlineStr">
        <is>
          <t>amount</t>
        </is>
      </c>
    </row>
    <row r="87">
      <c r="A87" t="inlineStr">
        <is>
          <t>Meet-and-assist per guest</t>
        </is>
      </c>
      <c r="B87" s="6" t="n">
        <v>25</v>
      </c>
      <c r="C87" s="7" t="inlineStr">
        <is>
          <t>amount</t>
        </is>
      </c>
    </row>
    <row r="88">
      <c r="A88" t="inlineStr">
        <is>
          <t>Vehicles</t>
        </is>
      </c>
      <c r="B88" s="12" t="n">
        <v>2</v>
      </c>
      <c r="C88" s="7" t="inlineStr">
        <is>
          <t>number</t>
        </is>
      </c>
    </row>
    <row r="89">
      <c r="A89" t="inlineStr">
        <is>
          <t>Cross-border permit per vehicle</t>
        </is>
      </c>
      <c r="B89" s="6" t="n">
        <v>60</v>
      </c>
      <c r="C89" s="7" t="inlineStr">
        <is>
          <t>amount</t>
        </is>
      </c>
    </row>
    <row r="90">
      <c r="A90" s="9" t="inlineStr">
        <is>
          <t>Border costs</t>
        </is>
      </c>
      <c r="B90" s="10">
        <f>ROUND($B$85*($B$86+$B$87)+$B$88*$B$89,2)</f>
        <v/>
      </c>
      <c r="C90" s="7" t="inlineStr">
        <is>
          <t>formula: round(pax*(visa+meet) + vehicles*permit, 2)</t>
        </is>
      </c>
    </row>
  </sheetData>
  <mergeCells count="10">
    <mergeCell ref="A10:C10"/>
    <mergeCell ref="A47:C47"/>
    <mergeCell ref="A57:C57"/>
    <mergeCell ref="A37:C37"/>
    <mergeCell ref="A75:C75"/>
    <mergeCell ref="A84:C84"/>
    <mergeCell ref="A27:C27"/>
    <mergeCell ref="A67:C67"/>
    <mergeCell ref="A20:C20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14" customWidth="1" min="5" max="5"/>
    <col width="14" customWidth="1" min="6" max="6"/>
    <col width="32" customWidth="1" min="7" max="7"/>
    <col width="14" customWidth="1" min="8" max="8"/>
    <col width="32" customWidth="1" min="9" max="9"/>
    <col width="14" customWidth="1" min="10" max="10"/>
  </cols>
  <sheetData>
    <row r="1">
      <c r="A1" s="3" t="inlineStr">
        <is>
          <t>Date found</t>
        </is>
      </c>
      <c r="B1" s="3" t="inlineStr">
        <is>
          <t>Source</t>
        </is>
      </c>
      <c r="C1" s="3" t="inlineStr">
        <is>
          <t>Title</t>
        </is>
      </c>
      <c r="D1" s="3" t="inlineStr">
        <is>
          <t>Organisation</t>
        </is>
      </c>
      <c r="E1" s="3" t="inlineStr">
        <is>
          <t>Country</t>
        </is>
      </c>
      <c r="F1" s="3" t="inlineStr">
        <is>
          <t>Deadline</t>
        </is>
      </c>
      <c r="G1" s="3" t="inlineStr">
        <is>
          <t>Link</t>
        </is>
      </c>
      <c r="H1" s="3" t="inlineStr">
        <is>
          <t>Score (0-100)</t>
        </is>
      </c>
      <c r="I1" s="3" t="inlineStr">
        <is>
          <t>Next step</t>
        </is>
      </c>
      <c r="J1" s="3" t="inlineStr">
        <is>
          <t>Status</t>
        </is>
      </c>
    </row>
  </sheetData>
  <dataValidations count="1">
    <dataValidation sqref="J2:J500" showDropDown="0" showInputMessage="0" showErrorMessage="0" allowBlank="1" type="list">
      <formula1>"New,Reviewing,Pursuing,Submitted,Won,Lost,Skipped"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8" customWidth="1" min="2" max="2"/>
    <col width="44" customWidth="1" min="3" max="3"/>
  </cols>
  <sheetData>
    <row r="1">
      <c r="A1" s="3" t="inlineStr">
        <is>
          <t>Asset, service or keyword</t>
        </is>
      </c>
      <c r="B1" s="3" t="inlineStr">
        <is>
          <t>Type</t>
        </is>
      </c>
      <c r="C1" s="3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2026-10-29T16:02:53Z</dcterms:created>
  <dcterms:modified xmlns:dcterms="http://purl.org/dc/terms/" xmlns:xsi="http://www.w3.org/2001/XMLSchema-instance" xsi:type="dcterms:W3CDTF">2026-10-29T16:02:53Z</dcterms:modified>
</cp:coreProperties>
</file>