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lculators" sheetId="2" state="visible" r:id="rId2"/>
    <sheet xmlns:r="http://schemas.openxmlformats.org/officeDocument/2006/relationships" name="Signals log" sheetId="3" state="visible" r:id="rId3"/>
    <sheet xmlns:r="http://schemas.openxmlformats.org/officeDocument/2006/relationships" name="My assets and keyword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0&quot;%&quot;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  <font>
      <i val="1"/>
      <color rgb="00888888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6"/>
      </patternFill>
    </fill>
    <fill>
      <patternFill patternType="solid">
        <fgColor rgb="00E3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wrapText="1"/>
    </xf>
    <xf numFmtId="4" fontId="0" fillId="3" borderId="0" pivotButton="0" quotePrefix="0" xfId="0"/>
    <xf numFmtId="0" fontId="4" fillId="0" borderId="0" pivotButton="0" quotePrefix="0" xfId="0"/>
    <xf numFmtId="10" fontId="0" fillId="3" borderId="0" pivotButton="0" quotePrefix="0" xfId="0"/>
    <xf numFmtId="0" fontId="5" fillId="0" borderId="0" pivotButton="0" quotePrefix="0" xfId="0"/>
    <xf numFmtId="4" fontId="5" fillId="4" borderId="0" pivotButton="0" quotePrefix="0" xfId="0"/>
    <xf numFmtId="49" fontId="5" fillId="4" borderId="0" pivotButton="0" quotePrefix="0" xfId="0"/>
    <xf numFmtId="164" fontId="0" fillId="3" borderId="0" pivotButton="0" quotePrefix="0" xfId="0"/>
    <xf numFmtId="165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DeskOS · Tender and donor ESG desk · workbook</t>
        </is>
      </c>
    </row>
    <row r="2">
      <c r="A2" s="2" t="inlineStr"/>
    </row>
    <row r="3">
      <c r="A3" s="2" t="inlineStr">
        <is>
          <t>What this is: ten working calculators for your trade, plus a signals log and an assets list.</t>
        </is>
      </c>
    </row>
    <row r="4">
      <c r="A4" s="2" t="inlineStr">
        <is>
          <t>Yellow cells are inputs: type over them. Green cells are results and update automatically.</t>
        </is>
      </c>
    </row>
    <row r="5">
      <c r="A5" s="2" t="inlineStr">
        <is>
          <t>Percentages are entered as percentages (15% not 0.15). Dates use your spreadsheet's date format.</t>
        </is>
      </c>
    </row>
    <row r="6">
      <c r="A6" s="2" t="inlineStr">
        <is>
          <t>The same calculators run in your DeskOS web desk.</t>
        </is>
      </c>
    </row>
    <row r="7">
      <c r="A7" s="2" t="inlineStr"/>
    </row>
    <row r="8">
      <c r="A8" s="2" t="inlineStr">
        <is>
          <t>Honest limits: these are planning estimates using the formula shown next to each result.</t>
        </is>
      </c>
    </row>
    <row r="9">
      <c r="A9" s="2" t="inlineStr">
        <is>
          <t>Check rates, rules and contract terms for your own jurisdiction before relying on a figure.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70" customWidth="1" min="3" max="3"/>
  </cols>
  <sheetData>
    <row r="1">
      <c r="A1" s="3" t="inlineStr">
        <is>
          <t>T01 · Bill of quantities escalation stress test</t>
        </is>
      </c>
      <c r="B1" s="4" t="n"/>
      <c r="C1" s="4" t="n"/>
    </row>
    <row r="2">
      <c r="A2" s="5" t="inlineStr">
        <is>
          <t>Base BoQ with material escalation, currency risk and contingency compounded.</t>
        </is>
      </c>
    </row>
    <row r="3">
      <c r="A3" t="inlineStr">
        <is>
          <t>Base BoQ total</t>
        </is>
      </c>
      <c r="B3" s="6" t="n">
        <v>1000000</v>
      </c>
      <c r="C3" s="7" t="inlineStr">
        <is>
          <t>amount</t>
        </is>
      </c>
    </row>
    <row r="4">
      <c r="A4" t="inlineStr">
        <is>
          <t>Material escalation</t>
        </is>
      </c>
      <c r="B4" s="8" t="n">
        <v>0.06</v>
      </c>
      <c r="C4" s="7" t="inlineStr">
        <is>
          <t>percent</t>
        </is>
      </c>
    </row>
    <row r="5">
      <c r="A5" t="inlineStr">
        <is>
          <t>Currency risk</t>
        </is>
      </c>
      <c r="B5" s="8" t="n">
        <v>0.04</v>
      </c>
      <c r="C5" s="7" t="inlineStr">
        <is>
          <t>percent</t>
        </is>
      </c>
    </row>
    <row r="6">
      <c r="A6" t="inlineStr">
        <is>
          <t>Contingency</t>
        </is>
      </c>
      <c r="B6" s="8" t="n">
        <v>0.1</v>
      </c>
      <c r="C6" s="7" t="inlineStr">
        <is>
          <t>percent</t>
        </is>
      </c>
    </row>
    <row r="7">
      <c r="A7" s="9" t="inlineStr">
        <is>
          <t>Stressed total</t>
        </is>
      </c>
      <c r="B7" s="10">
        <f>ROUND($B$3*(1+$B$4)*(1+$B$5)*(1+$B$6),2)</f>
        <v/>
      </c>
      <c r="C7" s="7" t="inlineStr">
        <is>
          <t>formula: round(base*(1+mat)*(1+fx)*(1+cont), 2)</t>
        </is>
      </c>
    </row>
    <row r="8">
      <c r="A8" s="9" t="inlineStr">
        <is>
          <t>Increase over base</t>
        </is>
      </c>
      <c r="B8" s="10">
        <f>ROUND($B$3*(1+$B$4)*(1+$B$5)*(1+$B$6)-$B$3,2)</f>
        <v/>
      </c>
      <c r="C8" s="7" t="inlineStr">
        <is>
          <t>formula: round(base*(1+mat)*(1+fx)*(1+cont)-base, 2)</t>
        </is>
      </c>
    </row>
    <row r="10">
      <c r="A10" s="3" t="inlineStr">
        <is>
          <t>T02 · Joint venture qualification check</t>
        </is>
      </c>
      <c r="B10" s="4" t="n"/>
      <c r="C10" s="4" t="n"/>
    </row>
    <row r="11">
      <c r="A11" s="5" t="inlineStr">
        <is>
          <t>Combined turnover and lead-partner share against the tender minimums.</t>
        </is>
      </c>
    </row>
    <row r="12">
      <c r="A12" t="inlineStr">
        <is>
          <t>Combined annual turnover</t>
        </is>
      </c>
      <c r="B12" s="6" t="n">
        <v>3000000</v>
      </c>
      <c r="C12" s="7" t="inlineStr">
        <is>
          <t>amount</t>
        </is>
      </c>
    </row>
    <row r="13">
      <c r="A13" t="inlineStr">
        <is>
          <t>Required turnover</t>
        </is>
      </c>
      <c r="B13" s="6" t="n">
        <v>2500000</v>
      </c>
      <c r="C13" s="7" t="inlineStr">
        <is>
          <t>amount</t>
        </is>
      </c>
    </row>
    <row r="14">
      <c r="A14" t="inlineStr">
        <is>
          <t>Lead partner share</t>
        </is>
      </c>
      <c r="B14" s="8" t="n">
        <v>0.45</v>
      </c>
      <c r="C14" s="7" t="inlineStr">
        <is>
          <t>percent</t>
        </is>
      </c>
    </row>
    <row r="15">
      <c r="A15" t="inlineStr">
        <is>
          <t>Required lead share</t>
        </is>
      </c>
      <c r="B15" s="8" t="n">
        <v>0.4</v>
      </c>
      <c r="C15" s="7" t="inlineStr">
        <is>
          <t>percent</t>
        </is>
      </c>
    </row>
    <row r="16">
      <c r="A16" s="9" t="inlineStr">
        <is>
          <t>Result</t>
        </is>
      </c>
      <c r="B16" s="11">
        <f>IF(AND($B$12&gt;=$B$13,$B$14&gt;=$B$15),"Qualifies","Shortfall")</f>
        <v/>
      </c>
      <c r="C16" s="7" t="inlineStr">
        <is>
          <t>formula: if(and(turnover&gt;=minturn, lead&gt;=minlead), "Qualifies", "Shortfall")</t>
        </is>
      </c>
    </row>
    <row r="18">
      <c r="A18" s="3" t="inlineStr">
        <is>
          <t>T03 · Donor-funded assignment budget</t>
        </is>
      </c>
      <c r="B18" s="4" t="n"/>
      <c r="C18" s="4" t="n"/>
    </row>
    <row r="19">
      <c r="A19" s="5" t="inlineStr">
        <is>
          <t>Expert fees, field allowances and reimbursables for a consulting budget.</t>
        </is>
      </c>
    </row>
    <row r="20">
      <c r="A20" t="inlineStr">
        <is>
          <t>Expert 1 days</t>
        </is>
      </c>
      <c r="B20" s="12" t="n">
        <v>40</v>
      </c>
      <c r="C20" s="7" t="inlineStr">
        <is>
          <t>days</t>
        </is>
      </c>
    </row>
    <row r="21">
      <c r="A21" t="inlineStr">
        <is>
          <t>Expert 1 daily fee</t>
        </is>
      </c>
      <c r="B21" s="6" t="n">
        <v>650</v>
      </c>
      <c r="C21" s="7" t="inlineStr">
        <is>
          <t>amount</t>
        </is>
      </c>
    </row>
    <row r="22">
      <c r="A22" t="inlineStr">
        <is>
          <t>Expert 2 days</t>
        </is>
      </c>
      <c r="B22" s="12" t="n">
        <v>30</v>
      </c>
      <c r="C22" s="7" t="inlineStr">
        <is>
          <t>days</t>
        </is>
      </c>
    </row>
    <row r="23">
      <c r="A23" t="inlineStr">
        <is>
          <t>Expert 2 daily fee</t>
        </is>
      </c>
      <c r="B23" s="6" t="n">
        <v>450</v>
      </c>
      <c r="C23" s="7" t="inlineStr">
        <is>
          <t>amount</t>
        </is>
      </c>
    </row>
    <row r="24">
      <c r="A24" t="inlineStr">
        <is>
          <t>Expert 3 days</t>
        </is>
      </c>
      <c r="B24" s="12" t="n">
        <v>0</v>
      </c>
      <c r="C24" s="7" t="inlineStr">
        <is>
          <t>days</t>
        </is>
      </c>
    </row>
    <row r="25">
      <c r="A25" t="inlineStr">
        <is>
          <t>Expert 3 daily fee</t>
        </is>
      </c>
      <c r="B25" s="6" t="n">
        <v>0</v>
      </c>
      <c r="C25" s="7" t="inlineStr">
        <is>
          <t>amount</t>
        </is>
      </c>
    </row>
    <row r="26">
      <c r="A26" t="inlineStr">
        <is>
          <t>Field days</t>
        </is>
      </c>
      <c r="B26" s="12" t="n">
        <v>20</v>
      </c>
      <c r="C26" s="7" t="inlineStr">
        <is>
          <t>days</t>
        </is>
      </c>
    </row>
    <row r="27">
      <c r="A27" t="inlineStr">
        <is>
          <t>Daily allowance</t>
        </is>
      </c>
      <c r="B27" s="6" t="n">
        <v>180</v>
      </c>
      <c r="C27" s="7" t="inlineStr">
        <is>
          <t>amount</t>
        </is>
      </c>
    </row>
    <row r="28">
      <c r="A28" t="inlineStr">
        <is>
          <t>Reimbursables</t>
        </is>
      </c>
      <c r="B28" s="6" t="n">
        <v>5000</v>
      </c>
      <c r="C28" s="7" t="inlineStr">
        <is>
          <t>amount</t>
        </is>
      </c>
    </row>
    <row r="29">
      <c r="A29" s="9" t="inlineStr">
        <is>
          <t>Fees</t>
        </is>
      </c>
      <c r="B29" s="10">
        <f>$B$20*$B$21+$B$22*$B$23+$B$24*$B$25</f>
        <v/>
      </c>
      <c r="C29" s="7" t="inlineStr">
        <is>
          <t>formula: d1*r1 + d2*r2 + d3*r3</t>
        </is>
      </c>
    </row>
    <row r="30">
      <c r="A30" s="9" t="inlineStr">
        <is>
          <t>Total budget</t>
        </is>
      </c>
      <c r="B30" s="10">
        <f>ROUND($B$20*$B$21+$B$22*$B$23+$B$24*$B$25+$B$26*$B$27+$B$28,2)</f>
        <v/>
      </c>
      <c r="C30" s="7" t="inlineStr">
        <is>
          <t>formula: round(d1*r1 + d2*r2 + d3*r3 + field*dsa + reimb, 2)</t>
        </is>
      </c>
    </row>
    <row r="32">
      <c r="A32" s="3" t="inlineStr">
        <is>
          <t>T04 · Quality and cost based selection (QCBS) score</t>
        </is>
      </c>
      <c r="B32" s="4" t="n"/>
      <c r="C32" s="4" t="n"/>
    </row>
    <row r="33">
      <c r="A33" s="5" t="inlineStr">
        <is>
          <t>Combined score from your technical score and your price against the lowest bid.</t>
        </is>
      </c>
    </row>
    <row r="34">
      <c r="A34" t="inlineStr">
        <is>
          <t>Your technical score (0-100)</t>
        </is>
      </c>
      <c r="B34" s="12" t="n">
        <v>82</v>
      </c>
      <c r="C34" s="7" t="inlineStr">
        <is>
          <t>number</t>
        </is>
      </c>
    </row>
    <row r="35">
      <c r="A35" t="inlineStr">
        <is>
          <t>Technical weight</t>
        </is>
      </c>
      <c r="B35" s="8" t="n">
        <v>0.8</v>
      </c>
      <c r="C35" s="7" t="inlineStr">
        <is>
          <t>percent</t>
        </is>
      </c>
    </row>
    <row r="36">
      <c r="A36" t="inlineStr">
        <is>
          <t>Lowest financial bid</t>
        </is>
      </c>
      <c r="B36" s="6" t="n">
        <v>450000</v>
      </c>
      <c r="C36" s="7" t="inlineStr">
        <is>
          <t>amount</t>
        </is>
      </c>
    </row>
    <row r="37">
      <c r="A37" t="inlineStr">
        <is>
          <t>Your financial bid</t>
        </is>
      </c>
      <c r="B37" s="6" t="n">
        <v>500000</v>
      </c>
      <c r="C37" s="7" t="inlineStr">
        <is>
          <t>amount</t>
        </is>
      </c>
    </row>
    <row r="38">
      <c r="A38" s="9" t="inlineStr">
        <is>
          <t>Combined score</t>
        </is>
      </c>
      <c r="B38" s="10">
        <f>ROUND($B$34*$B$35+$B$36/$B$37*100*(1-$B$35),2)</f>
        <v/>
      </c>
      <c r="C38" s="7" t="inlineStr">
        <is>
          <t>formula: round(tech*w + lowest/yours*100*(1-w), 2)</t>
        </is>
      </c>
    </row>
    <row r="40">
      <c r="A40" s="3" t="inlineStr">
        <is>
          <t>T05 · Bank guarantee charges</t>
        </is>
      </c>
      <c r="B40" s="4" t="n"/>
      <c r="C40" s="4" t="n"/>
    </row>
    <row r="41">
      <c r="A41" s="5" t="inlineStr">
        <is>
          <t>Commission on a bid or performance guarantee for its validity period plus the issuing fee.</t>
        </is>
      </c>
    </row>
    <row r="42">
      <c r="A42" t="inlineStr">
        <is>
          <t>Contract value</t>
        </is>
      </c>
      <c r="B42" s="6" t="n">
        <v>2000000</v>
      </c>
      <c r="C42" s="7" t="inlineStr">
        <is>
          <t>amount</t>
        </is>
      </c>
    </row>
    <row r="43">
      <c r="A43" t="inlineStr">
        <is>
          <t>Guarantee size</t>
        </is>
      </c>
      <c r="B43" s="8" t="n">
        <v>0.1</v>
      </c>
      <c r="C43" s="7" t="inlineStr">
        <is>
          <t>percent</t>
        </is>
      </c>
    </row>
    <row r="44">
      <c r="A44" t="inlineStr">
        <is>
          <t>Annual bank commission</t>
        </is>
      </c>
      <c r="B44" s="8" t="n">
        <v>0.015</v>
      </c>
      <c r="C44" s="7" t="inlineStr">
        <is>
          <t>percent</t>
        </is>
      </c>
    </row>
    <row r="45">
      <c r="A45" t="inlineStr">
        <is>
          <t>Validity (days)</t>
        </is>
      </c>
      <c r="B45" s="12" t="n">
        <v>365</v>
      </c>
      <c r="C45" s="7" t="inlineStr">
        <is>
          <t>days</t>
        </is>
      </c>
    </row>
    <row r="46">
      <c r="A46" t="inlineStr">
        <is>
          <t>Issuing fee</t>
        </is>
      </c>
      <c r="B46" s="6" t="n">
        <v>150</v>
      </c>
      <c r="C46" s="7" t="inlineStr">
        <is>
          <t>amount</t>
        </is>
      </c>
    </row>
    <row r="47">
      <c r="A47" s="9" t="inlineStr">
        <is>
          <t>Guarantee charges</t>
        </is>
      </c>
      <c r="B47" s="10">
        <f>ROUND($B$42*$B$43*$B$44*$B$45/365+$B$46,2)</f>
        <v/>
      </c>
      <c r="C47" s="7" t="inlineStr">
        <is>
          <t>formula: round(contract*gpct*comm*validity/365 + swift, 2)</t>
        </is>
      </c>
    </row>
    <row r="49">
      <c r="A49" s="3" t="inlineStr">
        <is>
          <t>T06 · Interim payment after retention</t>
        </is>
      </c>
      <c r="B49" s="4" t="n"/>
      <c r="C49" s="4" t="n"/>
    </row>
    <row r="50">
      <c r="A50" s="5" t="inlineStr">
        <is>
          <t>Net payment on an interim certificate after retention and advance recovery.</t>
        </is>
      </c>
    </row>
    <row r="51">
      <c r="A51" t="inlineStr">
        <is>
          <t>Gross certified amount</t>
        </is>
      </c>
      <c r="B51" s="6" t="n">
        <v>250000</v>
      </c>
      <c r="C51" s="7" t="inlineStr">
        <is>
          <t>amount</t>
        </is>
      </c>
    </row>
    <row r="52">
      <c r="A52" t="inlineStr">
        <is>
          <t>Retention</t>
        </is>
      </c>
      <c r="B52" s="8" t="n">
        <v>0.05</v>
      </c>
      <c r="C52" s="7" t="inlineStr">
        <is>
          <t>percent</t>
        </is>
      </c>
    </row>
    <row r="53">
      <c r="A53" t="inlineStr">
        <is>
          <t>Advance recovery this certificate</t>
        </is>
      </c>
      <c r="B53" s="6" t="n">
        <v>20000</v>
      </c>
      <c r="C53" s="7" t="inlineStr">
        <is>
          <t>amount</t>
        </is>
      </c>
    </row>
    <row r="54">
      <c r="A54" s="9" t="inlineStr">
        <is>
          <t>Net payment</t>
        </is>
      </c>
      <c r="B54" s="10">
        <f>ROUND($B$51*(1-$B$52)-$B$53,2)</f>
        <v/>
      </c>
      <c r="C54" s="7" t="inlineStr">
        <is>
          <t>formula: round(gross*(1-ret) - adv, 2)</t>
        </is>
      </c>
    </row>
    <row r="55">
      <c r="A55" s="9" t="inlineStr">
        <is>
          <t>Retention held</t>
        </is>
      </c>
      <c r="B55" s="10">
        <f>ROUND($B$51*$B$52,2)</f>
        <v/>
      </c>
      <c r="C55" s="7" t="inlineStr">
        <is>
          <t>formula: round(gross*ret, 2)</t>
        </is>
      </c>
    </row>
    <row r="57">
      <c r="A57" s="3" t="inlineStr">
        <is>
          <t>T07 · Resettlement and land rehabilitation estimate</t>
        </is>
      </c>
      <c r="B57" s="4" t="n"/>
      <c r="C57" s="4" t="n"/>
    </row>
    <row r="58">
      <c r="A58" s="5" t="inlineStr">
        <is>
          <t>Compensation and rehabilitation cost with a monitoring allowance on the whole amount.</t>
        </is>
      </c>
    </row>
    <row r="59">
      <c r="A59" t="inlineStr">
        <is>
          <t>Affected households</t>
        </is>
      </c>
      <c r="B59" s="12" t="n">
        <v>120</v>
      </c>
      <c r="C59" s="7" t="inlineStr">
        <is>
          <t>number</t>
        </is>
      </c>
    </row>
    <row r="60">
      <c r="A60" t="inlineStr">
        <is>
          <t>Compensation per household</t>
        </is>
      </c>
      <c r="B60" s="6" t="n">
        <v>4500</v>
      </c>
      <c r="C60" s="7" t="inlineStr">
        <is>
          <t>amount</t>
        </is>
      </c>
    </row>
    <row r="61">
      <c r="A61" t="inlineStr">
        <is>
          <t>Disturbed hectares</t>
        </is>
      </c>
      <c r="B61" s="12" t="n">
        <v>35</v>
      </c>
      <c r="C61" s="7" t="inlineStr">
        <is>
          <t>number</t>
        </is>
      </c>
    </row>
    <row r="62">
      <c r="A62" t="inlineStr">
        <is>
          <t>Rehabilitation per hectare</t>
        </is>
      </c>
      <c r="B62" s="6" t="n">
        <v>2500</v>
      </c>
      <c r="C62" s="7" t="inlineStr">
        <is>
          <t>amount</t>
        </is>
      </c>
    </row>
    <row r="63">
      <c r="A63" t="inlineStr">
        <is>
          <t>Monitoring allowance</t>
        </is>
      </c>
      <c r="B63" s="8" t="n">
        <v>0.1</v>
      </c>
      <c r="C63" s="7" t="inlineStr">
        <is>
          <t>percent</t>
        </is>
      </c>
    </row>
    <row r="64">
      <c r="A64" s="9" t="inlineStr">
        <is>
          <t>Estimate</t>
        </is>
      </c>
      <c r="B64" s="10">
        <f>ROUND(($B$59*$B$60+$B$61*$B$62)*(1+$B$63),2)</f>
        <v/>
      </c>
      <c r="C64" s="7" t="inlineStr">
        <is>
          <t>formula: round((hh*comp + ha*rehab)*(1+mon), 2)</t>
        </is>
      </c>
    </row>
    <row r="66">
      <c r="A66" s="3" t="inlineStr">
        <is>
          <t>T08 · Local content share</t>
        </is>
      </c>
      <c r="B66" s="4" t="n"/>
      <c r="C66" s="4" t="n"/>
    </row>
    <row r="67">
      <c r="A67" s="5" t="inlineStr">
        <is>
          <t>Local subcontracting and labour as a share of the bid price.</t>
        </is>
      </c>
    </row>
    <row r="68">
      <c r="A68" t="inlineStr">
        <is>
          <t>Local subcontracting</t>
        </is>
      </c>
      <c r="B68" s="6" t="n">
        <v>300000</v>
      </c>
      <c r="C68" s="7" t="inlineStr">
        <is>
          <t>amount</t>
        </is>
      </c>
    </row>
    <row r="69">
      <c r="A69" t="inlineStr">
        <is>
          <t>Local labour</t>
        </is>
      </c>
      <c r="B69" s="6" t="n">
        <v>200000</v>
      </c>
      <c r="C69" s="7" t="inlineStr">
        <is>
          <t>amount</t>
        </is>
      </c>
    </row>
    <row r="70">
      <c r="A70" t="inlineStr">
        <is>
          <t>Total bid price</t>
        </is>
      </c>
      <c r="B70" s="6" t="n">
        <v>2000000</v>
      </c>
      <c r="C70" s="7" t="inlineStr">
        <is>
          <t>amount</t>
        </is>
      </c>
    </row>
    <row r="71">
      <c r="A71" t="inlineStr">
        <is>
          <t>Required local share</t>
        </is>
      </c>
      <c r="B71" s="8" t="n">
        <v>0.25</v>
      </c>
      <c r="C71" s="7" t="inlineStr">
        <is>
          <t>percent</t>
        </is>
      </c>
    </row>
    <row r="72">
      <c r="A72" s="9" t="inlineStr">
        <is>
          <t>Local share</t>
        </is>
      </c>
      <c r="B72" s="13">
        <f>ROUND(($B$68+$B$69)/$B$70*100,2)</f>
        <v/>
      </c>
      <c r="C72" s="7" t="inlineStr">
        <is>
          <t>formula: round((sub+labour)/bid*100, 2)</t>
        </is>
      </c>
    </row>
    <row r="73">
      <c r="A73" s="9" t="inlineStr">
        <is>
          <t>Result</t>
        </is>
      </c>
      <c r="B73" s="11">
        <f>IF(($B$68+$B$69)/$B$70&gt;=$B$71,"Meets the requirement","Below the requirement")</f>
        <v/>
      </c>
      <c r="C73" s="7" t="inlineStr">
        <is>
          <t>formula: if((sub+labour)/bid&gt;=req, "Meets the requirement", "Below the requirement")</t>
        </is>
      </c>
    </row>
    <row r="75">
      <c r="A75" s="3" t="inlineStr">
        <is>
          <t>T09 · Key personnel billing net of mobilisation</t>
        </is>
      </c>
      <c r="B75" s="4" t="n"/>
      <c r="C75" s="4" t="n"/>
    </row>
    <row r="76">
      <c r="A76" s="5" t="inlineStr">
        <is>
          <t>Billable expert months minus mobilisation, permits and a replacement reserve.</t>
        </is>
      </c>
    </row>
    <row r="77">
      <c r="A77" t="inlineStr">
        <is>
          <t>Billable person-months</t>
        </is>
      </c>
      <c r="B77" s="12" t="n">
        <v>24</v>
      </c>
      <c r="C77" s="7" t="inlineStr">
        <is>
          <t>number</t>
        </is>
      </c>
    </row>
    <row r="78">
      <c r="A78" t="inlineStr">
        <is>
          <t>Monthly billing rate</t>
        </is>
      </c>
      <c r="B78" s="6" t="n">
        <v>15000</v>
      </c>
      <c r="C78" s="7" t="inlineStr">
        <is>
          <t>amount</t>
        </is>
      </c>
    </row>
    <row r="79">
      <c r="A79" t="inlineStr">
        <is>
          <t>Mobilisation travel</t>
        </is>
      </c>
      <c r="B79" s="6" t="n">
        <v>12000</v>
      </c>
      <c r="C79" s="7" t="inlineStr">
        <is>
          <t>amount</t>
        </is>
      </c>
    </row>
    <row r="80">
      <c r="A80" t="inlineStr">
        <is>
          <t>Visas and work permits</t>
        </is>
      </c>
      <c r="B80" s="6" t="n">
        <v>4000</v>
      </c>
      <c r="C80" s="7" t="inlineStr">
        <is>
          <t>amount</t>
        </is>
      </c>
    </row>
    <row r="81">
      <c r="A81" t="inlineStr">
        <is>
          <t>Replacement reserve</t>
        </is>
      </c>
      <c r="B81" s="6" t="n">
        <v>10000</v>
      </c>
      <c r="C81" s="7" t="inlineStr">
        <is>
          <t>amount</t>
        </is>
      </c>
    </row>
    <row r="82">
      <c r="A82" s="9" t="inlineStr">
        <is>
          <t>Net billing</t>
        </is>
      </c>
      <c r="B82" s="10">
        <f>ROUND($B$77*$B$78-($B$79+$B$80+$B$81),2)</f>
        <v/>
      </c>
      <c r="C82" s="7" t="inlineStr">
        <is>
          <t>formula: round(mm*rate - (mob+permits+risk), 2)</t>
        </is>
      </c>
    </row>
    <row r="84">
      <c r="A84" s="3" t="inlineStr">
        <is>
          <t>T10 · Liquidated damages exposure</t>
        </is>
      </c>
      <c r="B84" s="4" t="n"/>
      <c r="C84" s="4" t="n"/>
    </row>
    <row r="85">
      <c r="A85" s="5" t="inlineStr">
        <is>
          <t>Delay damages after approved extensions, capped at the contract maximum.</t>
        </is>
      </c>
    </row>
    <row r="86">
      <c r="A86" t="inlineStr">
        <is>
          <t>Contract value</t>
        </is>
      </c>
      <c r="B86" s="6" t="n">
        <v>5000000</v>
      </c>
      <c r="C86" s="7" t="inlineStr">
        <is>
          <t>amount</t>
        </is>
      </c>
    </row>
    <row r="87">
      <c r="A87" t="inlineStr">
        <is>
          <t>Damages cap</t>
        </is>
      </c>
      <c r="B87" s="8" t="n">
        <v>0.1</v>
      </c>
      <c r="C87" s="7" t="inlineStr">
        <is>
          <t>percent</t>
        </is>
      </c>
    </row>
    <row r="88">
      <c r="A88" t="inlineStr">
        <is>
          <t>Projected delay (days)</t>
        </is>
      </c>
      <c r="B88" s="12" t="n">
        <v>60</v>
      </c>
      <c r="C88" s="7" t="inlineStr">
        <is>
          <t>days</t>
        </is>
      </c>
    </row>
    <row r="89">
      <c r="A89" t="inlineStr">
        <is>
          <t>Approved extension (days)</t>
        </is>
      </c>
      <c r="B89" s="12" t="n">
        <v>20</v>
      </c>
      <c r="C89" s="7" t="inlineStr">
        <is>
          <t>days</t>
        </is>
      </c>
    </row>
    <row r="90">
      <c r="A90" t="inlineStr">
        <is>
          <t>Daily damages rate</t>
        </is>
      </c>
      <c r="B90" s="8" t="n">
        <v>0.0005</v>
      </c>
      <c r="C90" s="7" t="inlineStr">
        <is>
          <t>percent</t>
        </is>
      </c>
    </row>
    <row r="91">
      <c r="A91" s="9" t="inlineStr">
        <is>
          <t>Exposure</t>
        </is>
      </c>
      <c r="B91" s="10">
        <f>ROUND(MIN($B$86*$B$87,MAX(0,$B$88-$B$89)*$B$86*$B$90),2)</f>
        <v/>
      </c>
      <c r="C91" s="7" t="inlineStr">
        <is>
          <t>formula: round(min(contract*cap, max(0, delay-eot)*contract*daily), 2)</t>
        </is>
      </c>
    </row>
    <row r="92">
      <c r="A92" s="9" t="inlineStr">
        <is>
          <t>Cap</t>
        </is>
      </c>
      <c r="B92" s="10">
        <f>ROUND($B$86*$B$87,2)</f>
        <v/>
      </c>
      <c r="C92" s="7" t="inlineStr">
        <is>
          <t>formula: round(contract*cap, 2)</t>
        </is>
      </c>
    </row>
  </sheetData>
  <mergeCells count="10">
    <mergeCell ref="A41:C41"/>
    <mergeCell ref="A33:C33"/>
    <mergeCell ref="A11:C11"/>
    <mergeCell ref="A19:C19"/>
    <mergeCell ref="A76:C76"/>
    <mergeCell ref="A85:C85"/>
    <mergeCell ref="A58:C58"/>
    <mergeCell ref="A67:C67"/>
    <mergeCell ref="A50:C50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14" customWidth="1" min="5" max="5"/>
    <col width="14" customWidth="1" min="6" max="6"/>
    <col width="32" customWidth="1" min="7" max="7"/>
    <col width="14" customWidth="1" min="8" max="8"/>
    <col width="32" customWidth="1" min="9" max="9"/>
    <col width="14" customWidth="1" min="10" max="10"/>
  </cols>
  <sheetData>
    <row r="1">
      <c r="A1" s="3" t="inlineStr">
        <is>
          <t>Date found</t>
        </is>
      </c>
      <c r="B1" s="3" t="inlineStr">
        <is>
          <t>Source</t>
        </is>
      </c>
      <c r="C1" s="3" t="inlineStr">
        <is>
          <t>Title</t>
        </is>
      </c>
      <c r="D1" s="3" t="inlineStr">
        <is>
          <t>Organisation</t>
        </is>
      </c>
      <c r="E1" s="3" t="inlineStr">
        <is>
          <t>Country</t>
        </is>
      </c>
      <c r="F1" s="3" t="inlineStr">
        <is>
          <t>Deadline</t>
        </is>
      </c>
      <c r="G1" s="3" t="inlineStr">
        <is>
          <t>Link</t>
        </is>
      </c>
      <c r="H1" s="3" t="inlineStr">
        <is>
          <t>Score (0-100)</t>
        </is>
      </c>
      <c r="I1" s="3" t="inlineStr">
        <is>
          <t>Next step</t>
        </is>
      </c>
      <c r="J1" s="3" t="inlineStr">
        <is>
          <t>Status</t>
        </is>
      </c>
    </row>
  </sheetData>
  <dataValidations count="1">
    <dataValidation sqref="J2:J500" showDropDown="0" showInputMessage="0" showErrorMessage="0" allowBlank="1" type="list">
      <formula1>"New,Reviewing,Pursuing,Submitted,Won,Lost,Skipped"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44" customWidth="1" min="3" max="3"/>
  </cols>
  <sheetData>
    <row r="1">
      <c r="A1" s="3" t="inlineStr">
        <is>
          <t>Asset, service or keyword</t>
        </is>
      </c>
      <c r="B1" s="3" t="inlineStr">
        <is>
          <t>Type</t>
        </is>
      </c>
      <c r="C1" s="3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2026-10-29T16:02:53Z</dcterms:created>
  <dcterms:modified xmlns:dcterms="http://purl.org/dc/terms/" xmlns:xsi="http://www.w3.org/2001/XMLSchema-instance" xsi:type="dcterms:W3CDTF">2026-10-29T16:02:53Z</dcterms:modified>
</cp:coreProperties>
</file>